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tabRatio="344"/>
  </bookViews>
  <sheets>
    <sheet name="Ср.зп за 2016 МБДОУ" sheetId="6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D68" i="6"/>
  <c r="D67"/>
  <c r="D31" l="1"/>
  <c r="D30" l="1"/>
  <c r="D29"/>
  <c r="D46" l="1"/>
  <c r="D45"/>
  <c r="D44"/>
  <c r="D43"/>
  <c r="D66" l="1"/>
  <c r="C66"/>
  <c r="D65"/>
  <c r="D83"/>
  <c r="C83"/>
  <c r="D82"/>
  <c r="D81"/>
  <c r="C81"/>
  <c r="D80"/>
  <c r="D79" l="1"/>
  <c r="D78"/>
  <c r="D77"/>
  <c r="D76"/>
  <c r="D75"/>
  <c r="D74"/>
  <c r="D73"/>
  <c r="D72"/>
  <c r="C72"/>
  <c r="D71"/>
  <c r="D70"/>
  <c r="D69"/>
  <c r="D64"/>
  <c r="D63"/>
  <c r="D62"/>
  <c r="D61"/>
  <c r="D60"/>
  <c r="D59"/>
  <c r="C59"/>
  <c r="D58"/>
  <c r="D57"/>
  <c r="D56"/>
  <c r="D55"/>
  <c r="D54"/>
  <c r="D53" l="1"/>
  <c r="D52"/>
  <c r="D51"/>
  <c r="D50"/>
  <c r="D49"/>
  <c r="D48"/>
  <c r="D47"/>
  <c r="D42"/>
  <c r="D41"/>
  <c r="D40"/>
  <c r="D39"/>
  <c r="D38"/>
  <c r="D37"/>
  <c r="D36"/>
  <c r="D35"/>
  <c r="D34"/>
  <c r="D33"/>
  <c r="C33"/>
  <c r="D32"/>
  <c r="C32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</calcChain>
</file>

<file path=xl/sharedStrings.xml><?xml version="1.0" encoding="utf-8"?>
<sst xmlns="http://schemas.openxmlformats.org/spreadsheetml/2006/main" count="112" uniqueCount="45">
  <si>
    <t>ИНФОРМАЦИЯ</t>
  </si>
  <si>
    <t>Главный бухгалтер</t>
  </si>
  <si>
    <t>2016 год</t>
  </si>
  <si>
    <t>Учреждение</t>
  </si>
  <si>
    <t>Заведующий</t>
  </si>
  <si>
    <t>Заместитель заведующего по административно-хозяйственной части</t>
  </si>
  <si>
    <t>Заместитель заведующего по воспитательно-методической работе</t>
  </si>
  <si>
    <t>Заместитель заведующего по воспитательной и методической работе</t>
  </si>
  <si>
    <t>Заместитель заведующего по воспитательной работе</t>
  </si>
  <si>
    <t xml:space="preserve">Заместитель заведующего </t>
  </si>
  <si>
    <t>Заместитель заведующего по административно-хозяйственной работе</t>
  </si>
  <si>
    <t>Заместитель заведующего по хозяйственной работе</t>
  </si>
  <si>
    <t>МБДОУ "Детский сад № 1 г. Конаково"</t>
  </si>
  <si>
    <t>МБДОУ детский сад № 3 г. Конаково</t>
  </si>
  <si>
    <t>МБДОУ детский сад № 6 г. Конаково</t>
  </si>
  <si>
    <t>МБДОУ детский сад № 7 г. Конаково</t>
  </si>
  <si>
    <t>МБДОУ детский сад № 9 г. Конаково</t>
  </si>
  <si>
    <t>МБДОУ детский сад № 10 г. Конаково</t>
  </si>
  <si>
    <t>МБДОУ детский сад № 11 "Црр" г. Конаково</t>
  </si>
  <si>
    <t>МБДОУ детский сад № 12 г. Конаково</t>
  </si>
  <si>
    <t>МБДОУ детский сад № 14 г. Конаково</t>
  </si>
  <si>
    <t>МБДОУ детский сад № 3 п. Редкино</t>
  </si>
  <si>
    <t>МБДОУ детский сад № 5 пос. Редкино</t>
  </si>
  <si>
    <t>МБДОУ детский сад № 10 п. Редкино</t>
  </si>
  <si>
    <t>МБДОУ детский сад № 1 п. Козлово</t>
  </si>
  <si>
    <t>МБДОУ детский сад № 1 п. Новозавидовский</t>
  </si>
  <si>
    <t>МБДОУ детский сад № 2 п. Новозавидовский</t>
  </si>
  <si>
    <t>МБДОУ детский сад № 1 п. Изоплит</t>
  </si>
  <si>
    <t>МБДОУ детский сад № 1 п. Радченко</t>
  </si>
  <si>
    <t>МБДОУ детский сад № 1 с. Дмитрова Гора</t>
  </si>
  <si>
    <t>МБДОУ детский сад № 1 д. Старое-Мелково</t>
  </si>
  <si>
    <t>МБДОУ детский сад № 1 с. Юрьево -Девичье</t>
  </si>
  <si>
    <t>МБДОУ детский сад № 1 с. Городня</t>
  </si>
  <si>
    <t>МБДОУ "Детский сад № 1"д. Мокшино</t>
  </si>
  <si>
    <t>МБДОУ "Детский сад № 2" г. Конаково</t>
  </si>
  <si>
    <t>МБДОУ детский сад № 1  д. Ручьи</t>
  </si>
  <si>
    <t>МБДОУ детский сад № 1 д.Вахонино</t>
  </si>
  <si>
    <t>МБДОУ детский сад № 1 с.Селихово</t>
  </si>
  <si>
    <t>Заместитель заведующей
 по воспитательной работе</t>
  </si>
  <si>
    <t>Заместитель заведющего по
 админтстративно-хозяйственной
 части</t>
  </si>
  <si>
    <t xml:space="preserve">Заведующий </t>
  </si>
  <si>
    <t>о соотношении среднемесячной заработной платы работников административно-управленческого персонала (далее - АУП) и среднемесячной заработной платы работников МБДОУ Конаковского района за 2016г.</t>
  </si>
  <si>
    <t xml:space="preserve">Наименование должности АУП
</t>
  </si>
  <si>
    <t>Соотношение среднемесячной заработной платы работников АУП и среднемесячной заработной платы работников МБДОУ</t>
  </si>
  <si>
    <t>Среднемесячная заработная плата работников АУП
(рублей)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</si>
</sst>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0" fontId="3" fillId="0" borderId="0" xfId="0" applyFont="1"/>
    <xf numFmtId="4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44"/>
  <sheetViews>
    <sheetView tabSelected="1" zoomScaleNormal="100" workbookViewId="0">
      <selection activeCell="C13" sqref="C13"/>
    </sheetView>
  </sheetViews>
  <sheetFormatPr defaultRowHeight="15"/>
  <cols>
    <col min="1" max="1" width="42.42578125" customWidth="1"/>
    <col min="2" max="2" width="28.85546875" customWidth="1"/>
    <col min="3" max="3" width="22.42578125" customWidth="1"/>
    <col min="4" max="4" width="24.140625" customWidth="1"/>
  </cols>
  <sheetData>
    <row r="1" spans="1:10" ht="18.75">
      <c r="A1" s="13" t="s">
        <v>0</v>
      </c>
      <c r="B1" s="13"/>
      <c r="C1" s="13"/>
      <c r="D1" s="13"/>
    </row>
    <row r="2" spans="1:10" ht="53.25" customHeight="1">
      <c r="A2" s="14" t="s">
        <v>41</v>
      </c>
      <c r="B2" s="14"/>
      <c r="C2" s="14"/>
      <c r="D2" s="14"/>
    </row>
    <row r="3" spans="1:10" ht="18.75">
      <c r="A3" s="15" t="s">
        <v>3</v>
      </c>
      <c r="B3" s="15" t="s">
        <v>42</v>
      </c>
      <c r="C3" s="11" t="s">
        <v>2</v>
      </c>
      <c r="D3" s="11"/>
      <c r="J3" s="5"/>
    </row>
    <row r="4" spans="1:10" s="1" customFormat="1" ht="114" customHeight="1">
      <c r="A4" s="15"/>
      <c r="B4" s="15"/>
      <c r="C4" s="8" t="s">
        <v>44</v>
      </c>
      <c r="D4" s="7" t="s">
        <v>43</v>
      </c>
    </row>
    <row r="5" spans="1:10">
      <c r="A5" s="12" t="s">
        <v>12</v>
      </c>
      <c r="B5" s="2" t="s">
        <v>4</v>
      </c>
      <c r="C5" s="4">
        <v>39991.67</v>
      </c>
      <c r="D5" s="4">
        <f>39991.67/15729.54</f>
        <v>2.5424564227561643</v>
      </c>
    </row>
    <row r="6" spans="1:10">
      <c r="A6" s="12"/>
      <c r="B6" s="3" t="s">
        <v>9</v>
      </c>
      <c r="C6" s="6">
        <v>13950.72</v>
      </c>
      <c r="D6" s="4">
        <f>13950.72/15729.54</f>
        <v>0.88691214110520711</v>
      </c>
    </row>
    <row r="7" spans="1:10">
      <c r="A7" s="12"/>
      <c r="B7" s="2" t="s">
        <v>1</v>
      </c>
      <c r="C7" s="4">
        <v>39941.49</v>
      </c>
      <c r="D7" s="4">
        <f>39941.49/15729.54</f>
        <v>2.5392662468196781</v>
      </c>
    </row>
    <row r="8" spans="1:10">
      <c r="A8" s="12" t="s">
        <v>34</v>
      </c>
      <c r="B8" s="2" t="s">
        <v>4</v>
      </c>
      <c r="C8" s="4">
        <v>38990.870000000003</v>
      </c>
      <c r="D8" s="4">
        <f>38990.87/16256.08</f>
        <v>2.3985407306066411</v>
      </c>
    </row>
    <row r="9" spans="1:10" ht="45">
      <c r="A9" s="12"/>
      <c r="B9" s="3" t="s">
        <v>5</v>
      </c>
      <c r="C9" s="6">
        <v>16479.169999999998</v>
      </c>
      <c r="D9" s="4">
        <f>16479.17/16256.08</f>
        <v>1.0137234806915318</v>
      </c>
    </row>
    <row r="10" spans="1:10">
      <c r="A10" s="12"/>
      <c r="B10" s="2" t="s">
        <v>1</v>
      </c>
      <c r="C10" s="4">
        <v>20560.419999999998</v>
      </c>
      <c r="D10" s="4">
        <f>20560.42/16256.08</f>
        <v>1.2647833918140166</v>
      </c>
    </row>
    <row r="11" spans="1:10">
      <c r="A11" s="12" t="s">
        <v>13</v>
      </c>
      <c r="B11" s="2" t="s">
        <v>4</v>
      </c>
      <c r="C11" s="4">
        <v>35744.33</v>
      </c>
      <c r="D11" s="4">
        <f>35744.33/16823.64</f>
        <v>2.1246490058037382</v>
      </c>
    </row>
    <row r="12" spans="1:10">
      <c r="A12" s="12"/>
      <c r="B12" s="2" t="s">
        <v>1</v>
      </c>
      <c r="C12" s="4">
        <v>23303</v>
      </c>
      <c r="D12" s="4">
        <f>23303/16823.64</f>
        <v>1.3851342515650598</v>
      </c>
    </row>
    <row r="13" spans="1:10" ht="45">
      <c r="A13" s="12"/>
      <c r="B13" s="3" t="s">
        <v>5</v>
      </c>
      <c r="C13" s="6">
        <v>25848</v>
      </c>
      <c r="D13" s="4">
        <f>25848/16823.64</f>
        <v>1.5364094809446707</v>
      </c>
    </row>
    <row r="14" spans="1:10">
      <c r="A14" s="12" t="s">
        <v>14</v>
      </c>
      <c r="B14" s="2" t="s">
        <v>4</v>
      </c>
      <c r="C14" s="4">
        <v>46631.8</v>
      </c>
      <c r="D14" s="4">
        <f>46631.8/18732.89</f>
        <v>2.4893009033843687</v>
      </c>
    </row>
    <row r="15" spans="1:10">
      <c r="A15" s="12"/>
      <c r="B15" s="3" t="s">
        <v>9</v>
      </c>
      <c r="C15" s="6">
        <v>23806.78</v>
      </c>
      <c r="D15" s="4">
        <f>23806.78/18732.89</f>
        <v>1.2708546305455271</v>
      </c>
    </row>
    <row r="16" spans="1:10">
      <c r="A16" s="12"/>
      <c r="B16" s="2" t="s">
        <v>1</v>
      </c>
      <c r="C16" s="4">
        <v>25665.759999999998</v>
      </c>
      <c r="D16" s="4">
        <f>25665.76/18732.89</f>
        <v>1.3700907868460233</v>
      </c>
    </row>
    <row r="17" spans="1:4">
      <c r="A17" s="12" t="s">
        <v>15</v>
      </c>
      <c r="B17" s="2" t="s">
        <v>4</v>
      </c>
      <c r="C17" s="4">
        <v>36117.82</v>
      </c>
      <c r="D17" s="4">
        <f>36117.82/16256.71</f>
        <v>2.2217176784232482</v>
      </c>
    </row>
    <row r="18" spans="1:4" ht="45">
      <c r="A18" s="12"/>
      <c r="B18" s="3" t="s">
        <v>6</v>
      </c>
      <c r="C18" s="6">
        <v>21588.400000000001</v>
      </c>
      <c r="D18" s="4">
        <f>21588.4/16256.71</f>
        <v>1.3279685742072045</v>
      </c>
    </row>
    <row r="19" spans="1:4" ht="45">
      <c r="A19" s="12"/>
      <c r="B19" s="3" t="s">
        <v>5</v>
      </c>
      <c r="C19" s="6">
        <v>23422.19</v>
      </c>
      <c r="D19" s="4">
        <f>23422.19/16256.71</f>
        <v>1.4407706110276925</v>
      </c>
    </row>
    <row r="20" spans="1:4">
      <c r="A20" s="12"/>
      <c r="B20" s="2" t="s">
        <v>1</v>
      </c>
      <c r="C20" s="4">
        <v>27069.919999999998</v>
      </c>
      <c r="D20" s="4">
        <f>27069.92/16256.71</f>
        <v>1.6651536504003577</v>
      </c>
    </row>
    <row r="21" spans="1:4">
      <c r="A21" s="12" t="s">
        <v>16</v>
      </c>
      <c r="B21" s="2" t="s">
        <v>4</v>
      </c>
      <c r="C21" s="4">
        <v>36293.870000000003</v>
      </c>
      <c r="D21" s="4">
        <f>36293.87/16201.06</f>
        <v>2.2402157636599087</v>
      </c>
    </row>
    <row r="22" spans="1:4" ht="45">
      <c r="A22" s="12"/>
      <c r="B22" s="3" t="s">
        <v>5</v>
      </c>
      <c r="C22" s="6">
        <v>24547.18</v>
      </c>
      <c r="D22" s="4">
        <f>24547.18/16201.06</f>
        <v>1.5151588846655712</v>
      </c>
    </row>
    <row r="23" spans="1:4">
      <c r="A23" s="12"/>
      <c r="B23" s="2" t="s">
        <v>1</v>
      </c>
      <c r="C23" s="4">
        <v>29919.9</v>
      </c>
      <c r="D23" s="4">
        <f>29919.9/16201.06</f>
        <v>1.8467865682862727</v>
      </c>
    </row>
    <row r="24" spans="1:4" ht="45">
      <c r="A24" s="12"/>
      <c r="B24" s="3" t="s">
        <v>6</v>
      </c>
      <c r="C24" s="6">
        <v>25549.26</v>
      </c>
      <c r="D24" s="4">
        <f>25549.26/16201.06</f>
        <v>1.5770116276342412</v>
      </c>
    </row>
    <row r="25" spans="1:4">
      <c r="A25" s="12" t="s">
        <v>17</v>
      </c>
      <c r="B25" s="2" t="s">
        <v>4</v>
      </c>
      <c r="C25" s="4">
        <v>34712.480000000003</v>
      </c>
      <c r="D25" s="4">
        <f>34712.48/16714.97</f>
        <v>2.0767300210529842</v>
      </c>
    </row>
    <row r="26" spans="1:4" ht="45">
      <c r="A26" s="12"/>
      <c r="B26" s="3" t="s">
        <v>5</v>
      </c>
      <c r="C26" s="6">
        <v>18929.87</v>
      </c>
      <c r="D26" s="4">
        <f>18929.87/16714.97</f>
        <v>1.1325099596349857</v>
      </c>
    </row>
    <row r="27" spans="1:4">
      <c r="A27" s="12"/>
      <c r="B27" s="2" t="s">
        <v>1</v>
      </c>
      <c r="C27" s="4">
        <v>21657.73</v>
      </c>
      <c r="D27" s="4">
        <f>21657.73/16714.97</f>
        <v>1.2957085774009764</v>
      </c>
    </row>
    <row r="28" spans="1:4" ht="45">
      <c r="A28" s="12"/>
      <c r="B28" s="3" t="s">
        <v>7</v>
      </c>
      <c r="C28" s="6">
        <v>23806.9</v>
      </c>
      <c r="D28" s="4">
        <f>23806.9/16714.97</f>
        <v>1.4242861339266537</v>
      </c>
    </row>
    <row r="29" spans="1:4">
      <c r="A29" s="12" t="s">
        <v>18</v>
      </c>
      <c r="B29" s="2" t="s">
        <v>4</v>
      </c>
      <c r="C29" s="4">
        <v>44547.97</v>
      </c>
      <c r="D29" s="4">
        <f>44547.97/18919.85</f>
        <v>2.354562536172327</v>
      </c>
    </row>
    <row r="30" spans="1:4" ht="60">
      <c r="A30" s="12"/>
      <c r="B30" s="3" t="s">
        <v>39</v>
      </c>
      <c r="C30" s="4">
        <v>14628.83</v>
      </c>
      <c r="D30" s="4">
        <f>14628.83/21443.79</f>
        <v>0.68219423898480624</v>
      </c>
    </row>
    <row r="31" spans="1:4">
      <c r="A31" s="12"/>
      <c r="B31" s="2" t="s">
        <v>1</v>
      </c>
      <c r="C31" s="4">
        <v>19299.41</v>
      </c>
      <c r="D31" s="4">
        <f>19299.41/18919.85</f>
        <v>1.020061469831949</v>
      </c>
    </row>
    <row r="32" spans="1:4">
      <c r="A32" s="12" t="s">
        <v>19</v>
      </c>
      <c r="B32" s="2" t="s">
        <v>4</v>
      </c>
      <c r="C32" s="4">
        <f>38229.08</f>
        <v>38229.08</v>
      </c>
      <c r="D32" s="4">
        <f>38229.08/15645.31</f>
        <v>2.4434849804829692</v>
      </c>
    </row>
    <row r="33" spans="1:4">
      <c r="A33" s="12"/>
      <c r="B33" s="2" t="s">
        <v>1</v>
      </c>
      <c r="C33" s="4">
        <f>14578.82</f>
        <v>14578.82</v>
      </c>
      <c r="D33" s="4">
        <f>14578.82/15645.31</f>
        <v>0.93183324587368355</v>
      </c>
    </row>
    <row r="34" spans="1:4" ht="45">
      <c r="A34" s="12"/>
      <c r="B34" s="3" t="s">
        <v>6</v>
      </c>
      <c r="C34" s="6">
        <v>20465.73</v>
      </c>
      <c r="D34" s="4">
        <f>20465.73/15645.31</f>
        <v>1.3081063909887372</v>
      </c>
    </row>
    <row r="35" spans="1:4" ht="45">
      <c r="A35" s="12"/>
      <c r="B35" s="3" t="s">
        <v>5</v>
      </c>
      <c r="C35" s="6">
        <v>16360.66</v>
      </c>
      <c r="D35" s="4">
        <f>16360.66/15645.31</f>
        <v>1.0457229674579795</v>
      </c>
    </row>
    <row r="36" spans="1:4">
      <c r="A36" s="10" t="s">
        <v>20</v>
      </c>
      <c r="B36" s="2" t="s">
        <v>4</v>
      </c>
      <c r="C36" s="4">
        <v>40623.269999999997</v>
      </c>
      <c r="D36" s="4">
        <f>40623.27/16468.77</f>
        <v>2.4666851258472851</v>
      </c>
    </row>
    <row r="37" spans="1:4" ht="45">
      <c r="A37" s="10"/>
      <c r="B37" s="3" t="s">
        <v>7</v>
      </c>
      <c r="C37" s="6">
        <v>45215.3</v>
      </c>
      <c r="D37" s="4">
        <f>45215.3/16468.77</f>
        <v>2.7455177284035179</v>
      </c>
    </row>
    <row r="38" spans="1:4" ht="30">
      <c r="A38" s="10"/>
      <c r="B38" s="3" t="s">
        <v>11</v>
      </c>
      <c r="C38" s="6">
        <v>13998.7</v>
      </c>
      <c r="D38" s="4">
        <f>13998.7/16468.77</f>
        <v>0.85001490700276949</v>
      </c>
    </row>
    <row r="39" spans="1:4">
      <c r="A39" s="10"/>
      <c r="B39" s="2" t="s">
        <v>1</v>
      </c>
      <c r="C39" s="4">
        <v>22723.5</v>
      </c>
      <c r="D39" s="4">
        <f>22723.5/16468.77</f>
        <v>1.3797933907632445</v>
      </c>
    </row>
    <row r="40" spans="1:4">
      <c r="A40" s="9" t="s">
        <v>21</v>
      </c>
      <c r="B40" s="3" t="s">
        <v>40</v>
      </c>
      <c r="C40" s="6">
        <v>43191.67</v>
      </c>
      <c r="D40" s="4">
        <f>43191.67/14841.89</f>
        <v>2.9101192637864854</v>
      </c>
    </row>
    <row r="41" spans="1:4">
      <c r="A41" s="9"/>
      <c r="B41" s="2" t="s">
        <v>1</v>
      </c>
      <c r="C41" s="4">
        <v>13150</v>
      </c>
      <c r="D41" s="4">
        <f>13150/14841.89</f>
        <v>0.88600575802677428</v>
      </c>
    </row>
    <row r="42" spans="1:4" ht="45">
      <c r="A42" s="9"/>
      <c r="B42" s="3" t="s">
        <v>7</v>
      </c>
      <c r="C42" s="6">
        <v>12600</v>
      </c>
      <c r="D42" s="4">
        <f>12600/14841.89</f>
        <v>0.84894848297622472</v>
      </c>
    </row>
    <row r="43" spans="1:4">
      <c r="A43" s="9" t="s">
        <v>22</v>
      </c>
      <c r="B43" s="2" t="s">
        <v>4</v>
      </c>
      <c r="C43" s="4">
        <v>35372.76</v>
      </c>
      <c r="D43" s="4">
        <f>35372.76/16250.79</f>
        <v>2.1766794106624969</v>
      </c>
    </row>
    <row r="44" spans="1:4">
      <c r="A44" s="9"/>
      <c r="B44" s="2" t="s">
        <v>1</v>
      </c>
      <c r="C44" s="4">
        <v>18290.830000000002</v>
      </c>
      <c r="D44" s="4">
        <f>18290.83/16250.79</f>
        <v>1.1255348201533588</v>
      </c>
    </row>
    <row r="45" spans="1:4" ht="45">
      <c r="A45" s="9"/>
      <c r="B45" s="3" t="s">
        <v>5</v>
      </c>
      <c r="C45" s="6">
        <v>25018.13</v>
      </c>
      <c r="D45" s="4">
        <f>25018.13/16250.79</f>
        <v>1.5395023872685574</v>
      </c>
    </row>
    <row r="46" spans="1:4" ht="30">
      <c r="A46" s="9"/>
      <c r="B46" s="3" t="s">
        <v>8</v>
      </c>
      <c r="C46" s="6">
        <v>5970.14</v>
      </c>
      <c r="D46" s="4">
        <f>5970.14/16250.79</f>
        <v>0.36737537067428722</v>
      </c>
    </row>
    <row r="47" spans="1:4">
      <c r="A47" s="9" t="s">
        <v>23</v>
      </c>
      <c r="B47" s="2" t="s">
        <v>4</v>
      </c>
      <c r="C47" s="4">
        <v>33798.730000000003</v>
      </c>
      <c r="D47" s="4">
        <f>33798.73/11904.17</f>
        <v>2.8392344867386807</v>
      </c>
    </row>
    <row r="48" spans="1:4">
      <c r="A48" s="9"/>
      <c r="B48" s="2" t="s">
        <v>1</v>
      </c>
      <c r="C48" s="4">
        <v>21417</v>
      </c>
      <c r="D48" s="4">
        <f>21417/11904.17</f>
        <v>1.7991174521197193</v>
      </c>
    </row>
    <row r="49" spans="1:4">
      <c r="A49" s="10" t="s">
        <v>24</v>
      </c>
      <c r="B49" s="2" t="s">
        <v>4</v>
      </c>
      <c r="C49" s="4">
        <v>36097.5</v>
      </c>
      <c r="D49" s="4">
        <f>36097.5/13499.7</f>
        <v>2.6739483099624435</v>
      </c>
    </row>
    <row r="50" spans="1:4">
      <c r="A50" s="10"/>
      <c r="B50" s="2" t="s">
        <v>1</v>
      </c>
      <c r="C50" s="4">
        <v>23330.84</v>
      </c>
      <c r="D50" s="4">
        <f>23330.84/13499.7</f>
        <v>1.7282487758987235</v>
      </c>
    </row>
    <row r="51" spans="1:4" ht="45">
      <c r="A51" s="10"/>
      <c r="B51" s="3" t="s">
        <v>7</v>
      </c>
      <c r="C51" s="6">
        <v>24288.99</v>
      </c>
      <c r="D51" s="4">
        <f>24288.99/13499.7</f>
        <v>1.7992244272094935</v>
      </c>
    </row>
    <row r="52" spans="1:4">
      <c r="A52" s="10" t="s">
        <v>25</v>
      </c>
      <c r="B52" s="2" t="s">
        <v>4</v>
      </c>
      <c r="C52" s="4">
        <v>42764.61</v>
      </c>
      <c r="D52" s="4">
        <f>42764.61/13656.42</f>
        <v>3.1314656403361933</v>
      </c>
    </row>
    <row r="53" spans="1:4">
      <c r="A53" s="10"/>
      <c r="B53" s="2" t="s">
        <v>1</v>
      </c>
      <c r="C53" s="4">
        <v>26924.33</v>
      </c>
      <c r="D53" s="4">
        <f>26924.33/13656.42</f>
        <v>1.9715511092951155</v>
      </c>
    </row>
    <row r="54" spans="1:4" ht="30">
      <c r="A54" s="10"/>
      <c r="B54" s="3" t="s">
        <v>11</v>
      </c>
      <c r="C54" s="6">
        <v>19433.57</v>
      </c>
      <c r="D54" s="4">
        <f>19433.57/13656.42</f>
        <v>1.4230354661031221</v>
      </c>
    </row>
    <row r="55" spans="1:4">
      <c r="A55" s="10" t="s">
        <v>26</v>
      </c>
      <c r="B55" s="2" t="s">
        <v>4</v>
      </c>
      <c r="C55" s="4">
        <v>36532.75</v>
      </c>
      <c r="D55" s="4">
        <f>36532.75/15781.17</f>
        <v>2.3149582698874673</v>
      </c>
    </row>
    <row r="56" spans="1:4">
      <c r="A56" s="10"/>
      <c r="B56" s="2" t="s">
        <v>1</v>
      </c>
      <c r="C56" s="4">
        <v>18039.32</v>
      </c>
      <c r="D56" s="4">
        <f>18039.32/15781.17</f>
        <v>1.1430914184436261</v>
      </c>
    </row>
    <row r="57" spans="1:4" ht="45">
      <c r="A57" s="10"/>
      <c r="B57" s="3" t="s">
        <v>7</v>
      </c>
      <c r="C57" s="6">
        <v>19313.21</v>
      </c>
      <c r="D57" s="4">
        <f>19313.21/15781.17</f>
        <v>1.2238135702232471</v>
      </c>
    </row>
    <row r="58" spans="1:4" ht="45">
      <c r="A58" s="10"/>
      <c r="B58" s="3" t="s">
        <v>5</v>
      </c>
      <c r="C58" s="6">
        <v>19158.47</v>
      </c>
      <c r="D58" s="4">
        <f>19158.47/15781.17</f>
        <v>1.2140082135861918</v>
      </c>
    </row>
    <row r="59" spans="1:4">
      <c r="A59" s="10" t="s">
        <v>27</v>
      </c>
      <c r="B59" s="2" t="s">
        <v>4</v>
      </c>
      <c r="C59" s="4">
        <f>36915.35</f>
        <v>36915.35</v>
      </c>
      <c r="D59" s="4">
        <f>36915.35/12838.36</f>
        <v>2.8753945207954907</v>
      </c>
    </row>
    <row r="60" spans="1:4" ht="45">
      <c r="A60" s="10"/>
      <c r="B60" s="3" t="s">
        <v>7</v>
      </c>
      <c r="C60" s="6">
        <v>24481.51</v>
      </c>
      <c r="D60" s="4">
        <f>24481.51/12838.36</f>
        <v>1.9069032181680523</v>
      </c>
    </row>
    <row r="61" spans="1:4" ht="45">
      <c r="A61" s="10"/>
      <c r="B61" s="3" t="s">
        <v>5</v>
      </c>
      <c r="C61" s="6">
        <v>19241.23</v>
      </c>
      <c r="D61" s="4">
        <f>19241.23/12838.36</f>
        <v>1.4987295885144207</v>
      </c>
    </row>
    <row r="62" spans="1:4">
      <c r="A62" s="10"/>
      <c r="B62" s="2" t="s">
        <v>1</v>
      </c>
      <c r="C62" s="4">
        <v>25810.18</v>
      </c>
      <c r="D62" s="4">
        <f>25810.18/12838.36</f>
        <v>2.0103954087593743</v>
      </c>
    </row>
    <row r="63" spans="1:4">
      <c r="A63" s="10" t="s">
        <v>28</v>
      </c>
      <c r="B63" s="2" t="s">
        <v>4</v>
      </c>
      <c r="C63" s="4">
        <v>34566.660000000003</v>
      </c>
      <c r="D63" s="4">
        <f>34566.66/11574.03</f>
        <v>2.9865707968615944</v>
      </c>
    </row>
    <row r="64" spans="1:4">
      <c r="A64" s="10"/>
      <c r="B64" s="2" t="s">
        <v>1</v>
      </c>
      <c r="C64" s="4">
        <v>21252.28</v>
      </c>
      <c r="D64" s="4">
        <f>21252.28/11574.03</f>
        <v>1.8362039842647719</v>
      </c>
    </row>
    <row r="65" spans="1:4">
      <c r="A65" s="9" t="s">
        <v>35</v>
      </c>
      <c r="B65" s="2" t="s">
        <v>4</v>
      </c>
      <c r="C65" s="4">
        <v>30439.33</v>
      </c>
      <c r="D65" s="4">
        <f>30439.33/13617.93</f>
        <v>2.2352391295887113</v>
      </c>
    </row>
    <row r="66" spans="1:4">
      <c r="A66" s="9"/>
      <c r="B66" s="2" t="s">
        <v>1</v>
      </c>
      <c r="C66" s="4">
        <f>14251.21</f>
        <v>14251.21</v>
      </c>
      <c r="D66" s="4">
        <f>14251.21/13617.93</f>
        <v>1.0465033966248907</v>
      </c>
    </row>
    <row r="67" spans="1:4">
      <c r="A67" s="10" t="s">
        <v>29</v>
      </c>
      <c r="B67" s="2" t="s">
        <v>4</v>
      </c>
      <c r="C67" s="4">
        <v>38852.44</v>
      </c>
      <c r="D67" s="4">
        <f>38852.44/17079.17</f>
        <v>2.2748435667541225</v>
      </c>
    </row>
    <row r="68" spans="1:4">
      <c r="A68" s="10"/>
      <c r="B68" s="2" t="s">
        <v>1</v>
      </c>
      <c r="C68" s="4">
        <v>20135.75</v>
      </c>
      <c r="D68" s="4">
        <f>20135.75/17079.17</f>
        <v>1.1789653712680419</v>
      </c>
    </row>
    <row r="69" spans="1:4">
      <c r="A69" s="9" t="s">
        <v>37</v>
      </c>
      <c r="B69" s="2" t="s">
        <v>4</v>
      </c>
      <c r="C69" s="4">
        <v>38523.050000000003</v>
      </c>
      <c r="D69" s="4">
        <f>38523.05/12767.95</f>
        <v>3.0171679870300245</v>
      </c>
    </row>
    <row r="70" spans="1:4">
      <c r="A70" s="9"/>
      <c r="B70" s="2" t="s">
        <v>1</v>
      </c>
      <c r="C70" s="4">
        <v>15888.69</v>
      </c>
      <c r="D70" s="4">
        <f>15888.69/12767.95</f>
        <v>1.2444198168069267</v>
      </c>
    </row>
    <row r="71" spans="1:4" ht="30">
      <c r="A71" s="9"/>
      <c r="B71" s="3" t="s">
        <v>38</v>
      </c>
      <c r="C71" s="4">
        <v>17257.14</v>
      </c>
      <c r="D71" s="4">
        <f>17257.14/12767.05</f>
        <v>1.3516936175545644</v>
      </c>
    </row>
    <row r="72" spans="1:4">
      <c r="A72" s="9" t="s">
        <v>36</v>
      </c>
      <c r="B72" s="2" t="s">
        <v>4</v>
      </c>
      <c r="C72" s="4">
        <f>39159.45</f>
        <v>39159.449999999997</v>
      </c>
      <c r="D72" s="4">
        <f>39159.45/17509.69</f>
        <v>2.2364445058707494</v>
      </c>
    </row>
    <row r="73" spans="1:4">
      <c r="A73" s="9"/>
      <c r="B73" s="2" t="s">
        <v>1</v>
      </c>
      <c r="C73" s="4">
        <v>16028.04</v>
      </c>
      <c r="D73" s="4">
        <f>16028.04/17509.69</f>
        <v>0.91538114038569518</v>
      </c>
    </row>
    <row r="74" spans="1:4">
      <c r="A74" s="9" t="s">
        <v>30</v>
      </c>
      <c r="B74" s="2" t="s">
        <v>4</v>
      </c>
      <c r="C74" s="4">
        <v>35495.22</v>
      </c>
      <c r="D74" s="4">
        <f>35495.22/13721.76</f>
        <v>2.5867833280861929</v>
      </c>
    </row>
    <row r="75" spans="1:4">
      <c r="A75" s="9"/>
      <c r="B75" s="2" t="s">
        <v>1</v>
      </c>
      <c r="C75" s="4">
        <v>14033.33</v>
      </c>
      <c r="D75" s="4">
        <f>14033.33/13721.76</f>
        <v>1.0227062709156842</v>
      </c>
    </row>
    <row r="76" spans="1:4">
      <c r="A76" s="9" t="s">
        <v>31</v>
      </c>
      <c r="B76" s="2" t="s">
        <v>4</v>
      </c>
      <c r="C76" s="4">
        <v>32750.3</v>
      </c>
      <c r="D76" s="4">
        <f>32750.3/12532.41</f>
        <v>2.6132483696272306</v>
      </c>
    </row>
    <row r="77" spans="1:4">
      <c r="A77" s="9"/>
      <c r="B77" s="2" t="s">
        <v>1</v>
      </c>
      <c r="C77" s="4">
        <v>25036.639999999999</v>
      </c>
      <c r="D77" s="4">
        <f>25036.64/12532.41</f>
        <v>1.9977514300920574</v>
      </c>
    </row>
    <row r="78" spans="1:4">
      <c r="A78" s="9" t="s">
        <v>32</v>
      </c>
      <c r="B78" s="2" t="s">
        <v>4</v>
      </c>
      <c r="C78" s="4">
        <v>37091.67</v>
      </c>
      <c r="D78" s="4">
        <f>37091.67/13894.61</f>
        <v>2.6695006193048956</v>
      </c>
    </row>
    <row r="79" spans="1:4">
      <c r="A79" s="9"/>
      <c r="B79" s="2" t="s">
        <v>1</v>
      </c>
      <c r="C79" s="4">
        <v>16433.330000000002</v>
      </c>
      <c r="D79" s="4">
        <f>16433.33/13894.61</f>
        <v>1.1827125770352678</v>
      </c>
    </row>
    <row r="80" spans="1:4">
      <c r="A80" s="10" t="s">
        <v>33</v>
      </c>
      <c r="B80" s="2" t="s">
        <v>4</v>
      </c>
      <c r="C80" s="4">
        <v>53117.120000000003</v>
      </c>
      <c r="D80" s="4">
        <f>53117.12/15695.21</f>
        <v>3.3842885823126934</v>
      </c>
    </row>
    <row r="81" spans="1:4">
      <c r="A81" s="10"/>
      <c r="B81" s="2" t="s">
        <v>1</v>
      </c>
      <c r="C81" s="4">
        <f>18039.53</f>
        <v>18039.53</v>
      </c>
      <c r="D81" s="4">
        <f>18039.53/15695.21</f>
        <v>1.1493653159148556</v>
      </c>
    </row>
    <row r="82" spans="1:4" ht="30">
      <c r="A82" s="10"/>
      <c r="B82" s="3" t="s">
        <v>8</v>
      </c>
      <c r="C82" s="6">
        <v>24703.94</v>
      </c>
      <c r="D82" s="4">
        <f>24703.94/15695.21</f>
        <v>1.5739795772085878</v>
      </c>
    </row>
    <row r="83" spans="1:4" ht="45">
      <c r="A83" s="10"/>
      <c r="B83" s="3" t="s">
        <v>10</v>
      </c>
      <c r="C83" s="6">
        <f>30334.79</f>
        <v>30334.79</v>
      </c>
      <c r="D83" s="4">
        <f>30334.79/15695.21</f>
        <v>1.9327419002358046</v>
      </c>
    </row>
    <row r="144" spans="4:4" ht="18.75">
      <c r="D144" s="5"/>
    </row>
  </sheetData>
  <mergeCells count="31">
    <mergeCell ref="A69:A71"/>
    <mergeCell ref="C3:D3"/>
    <mergeCell ref="A29:A31"/>
    <mergeCell ref="A1:D1"/>
    <mergeCell ref="A2:D2"/>
    <mergeCell ref="A3:A4"/>
    <mergeCell ref="B3:B4"/>
    <mergeCell ref="A5:A7"/>
    <mergeCell ref="A8:A10"/>
    <mergeCell ref="A11:A13"/>
    <mergeCell ref="A14:A16"/>
    <mergeCell ref="A17:A20"/>
    <mergeCell ref="A21:A24"/>
    <mergeCell ref="A25:A28"/>
    <mergeCell ref="A67:A68"/>
    <mergeCell ref="A32:A35"/>
    <mergeCell ref="A36:A39"/>
    <mergeCell ref="A40:A42"/>
    <mergeCell ref="A43:A46"/>
    <mergeCell ref="A47:A48"/>
    <mergeCell ref="A49:A51"/>
    <mergeCell ref="A52:A54"/>
    <mergeCell ref="A55:A58"/>
    <mergeCell ref="A59:A62"/>
    <mergeCell ref="A63:A64"/>
    <mergeCell ref="A65:A66"/>
    <mergeCell ref="A72:A73"/>
    <mergeCell ref="A74:A75"/>
    <mergeCell ref="A76:A77"/>
    <mergeCell ref="A78:A79"/>
    <mergeCell ref="A80:A83"/>
  </mergeCells>
  <pageMargins left="0.70866141732283472" right="0.70866141732283472" top="0.74803149606299213" bottom="0.74803149606299213" header="0.31496062992125984" footer="0.31496062992125984"/>
  <pageSetup paperSize="9" scale="72" fitToHeight="2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Ср.зп за 2016 МБДОУ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2017-03-21T12:28:19Z</dcterms:modified>
</cp:coreProperties>
</file>